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'1.1.'!$D$24:$D$1143</definedName>
    <definedName name="Nomenclatura" localSheetId="1">'1.2. '!$D$5:$D$1134</definedName>
    <definedName name="Print_Area" localSheetId="0">'1.1.'!$A$1:$X$33</definedName>
    <definedName name="Print_Area" localSheetId="1">'1.2. '!$B$1:$O$24</definedName>
    <definedName name="Print_Area" localSheetId="2">'1.3.'!$A$1:$Z$41</definedName>
    <definedName name="Print_Area" localSheetId="3">'1.4.'!$A$1:$B$30</definedName>
    <definedName name="КоличествоИмя">'1.1.'!$L$24:$L$65551</definedName>
    <definedName name="НомерСертификатаИмя">'1.1.'!$J$24:$J$65551</definedName>
    <definedName name="Период" localSheetId="1">'1.2. '!$L$5:$L$20</definedName>
    <definedName name="Период" localSheetId="4">'[1]Коммерческое предложение'!$Q$54:$Q$55</definedName>
    <definedName name="Период">'1.1.'!$Z$28:$Z$29</definedName>
  </definedNames>
  <calcPr calcId="145621" refMode="R1C1"/>
</workbook>
</file>

<file path=xl/calcChain.xml><?xml version="1.0" encoding="utf-8"?>
<calcChain xmlns="http://schemas.openxmlformats.org/spreadsheetml/2006/main">
  <c r="AG23" i="1" l="1"/>
  <c r="AF23" i="1"/>
  <c r="AE23" i="1"/>
  <c r="AD23" i="1"/>
  <c r="AC23" i="1"/>
  <c r="AB23" i="1"/>
  <c r="Y23" i="1"/>
  <c r="V23" i="1"/>
  <c r="W23" i="1" s="1"/>
  <c r="AG22" i="1"/>
  <c r="AF22" i="1"/>
  <c r="AE22" i="1"/>
  <c r="AD22" i="1"/>
  <c r="AC22" i="1"/>
  <c r="Y22" i="1"/>
  <c r="V22" i="1"/>
  <c r="W22" i="1" s="1"/>
  <c r="AG21" i="1"/>
  <c r="AF21" i="1"/>
  <c r="AE21" i="1"/>
  <c r="AD21" i="1"/>
  <c r="AC21" i="1"/>
  <c r="Y21" i="1"/>
  <c r="V21" i="1"/>
  <c r="AB21" i="1" s="1"/>
  <c r="AG20" i="1"/>
  <c r="AF20" i="1"/>
  <c r="AE20" i="1"/>
  <c r="AD20" i="1"/>
  <c r="AC20" i="1"/>
  <c r="AB20" i="1"/>
  <c r="Y20" i="1"/>
  <c r="W20" i="1"/>
  <c r="X20" i="1" s="1"/>
  <c r="Z20" i="1" s="1"/>
  <c r="AH20" i="1" s="1"/>
  <c r="V20" i="1"/>
  <c r="AG19" i="1"/>
  <c r="AF19" i="1"/>
  <c r="AE19" i="1"/>
  <c r="AD19" i="1"/>
  <c r="AC19" i="1"/>
  <c r="AB19" i="1"/>
  <c r="Y19" i="1"/>
  <c r="V19" i="1"/>
  <c r="W19" i="1" s="1"/>
  <c r="AG18" i="1"/>
  <c r="AF18" i="1"/>
  <c r="AE18" i="1"/>
  <c r="AD18" i="1"/>
  <c r="AC18" i="1"/>
  <c r="Y18" i="1"/>
  <c r="V18" i="1"/>
  <c r="W18" i="1" s="1"/>
  <c r="AG17" i="1"/>
  <c r="AF17" i="1"/>
  <c r="AE17" i="1"/>
  <c r="AD17" i="1"/>
  <c r="AC17" i="1"/>
  <c r="Y17" i="1"/>
  <c r="V17" i="1"/>
  <c r="AB17" i="1" s="1"/>
  <c r="AG16" i="1"/>
  <c r="AF16" i="1"/>
  <c r="AE16" i="1"/>
  <c r="AD16" i="1"/>
  <c r="AC16" i="1"/>
  <c r="Y16" i="1"/>
  <c r="W16" i="1"/>
  <c r="X16" i="1" s="1"/>
  <c r="Z16" i="1" s="1"/>
  <c r="AH16" i="1" s="1"/>
  <c r="V16" i="1"/>
  <c r="AB16" i="1" s="1"/>
  <c r="AG15" i="1"/>
  <c r="AF15" i="1"/>
  <c r="AE15" i="1"/>
  <c r="AD15" i="1"/>
  <c r="AC15" i="1"/>
  <c r="AB15" i="1"/>
  <c r="Y15" i="1"/>
  <c r="V15" i="1"/>
  <c r="W15" i="1" s="1"/>
  <c r="AG14" i="1"/>
  <c r="AF14" i="1"/>
  <c r="AE14" i="1"/>
  <c r="AD14" i="1"/>
  <c r="AC14" i="1"/>
  <c r="Y14" i="1"/>
  <c r="V14" i="1"/>
  <c r="W14" i="1" s="1"/>
  <c r="AG13" i="1"/>
  <c r="AF13" i="1"/>
  <c r="AE13" i="1"/>
  <c r="AD13" i="1"/>
  <c r="AC13" i="1"/>
  <c r="Y13" i="1"/>
  <c r="V13" i="1"/>
  <c r="AB13" i="1" s="1"/>
  <c r="AG12" i="1"/>
  <c r="AF12" i="1"/>
  <c r="AE12" i="1"/>
  <c r="AD12" i="1"/>
  <c r="AC12" i="1"/>
  <c r="Y12" i="1"/>
  <c r="V12" i="1"/>
  <c r="AB12" i="1" s="1"/>
  <c r="AG11" i="1"/>
  <c r="AF11" i="1"/>
  <c r="AE11" i="1"/>
  <c r="AD11" i="1"/>
  <c r="AC11" i="1"/>
  <c r="Y11" i="1"/>
  <c r="V11" i="1"/>
  <c r="W11" i="1" s="1"/>
  <c r="W12" i="1" l="1"/>
  <c r="X12" i="1" s="1"/>
  <c r="Z12" i="1" s="1"/>
  <c r="AH12" i="1" s="1"/>
  <c r="AB11" i="1"/>
  <c r="AA22" i="1"/>
  <c r="X22" i="1"/>
  <c r="Z22" i="1" s="1"/>
  <c r="AH22" i="1" s="1"/>
  <c r="AA18" i="1"/>
  <c r="X18" i="1"/>
  <c r="Z18" i="1" s="1"/>
  <c r="AH18" i="1" s="1"/>
  <c r="AA11" i="1"/>
  <c r="X11" i="1"/>
  <c r="Z11" i="1" s="1"/>
  <c r="AH11" i="1" s="1"/>
  <c r="X23" i="1"/>
  <c r="Z23" i="1" s="1"/>
  <c r="AH23" i="1" s="1"/>
  <c r="AA23" i="1"/>
  <c r="X19" i="1"/>
  <c r="Z19" i="1" s="1"/>
  <c r="AH19" i="1" s="1"/>
  <c r="AA19" i="1"/>
  <c r="X15" i="1"/>
  <c r="Z15" i="1" s="1"/>
  <c r="AH15" i="1" s="1"/>
  <c r="AA15" i="1"/>
  <c r="AA14" i="1"/>
  <c r="X14" i="1"/>
  <c r="Z14" i="1" s="1"/>
  <c r="AH14" i="1" s="1"/>
  <c r="AA12" i="1"/>
  <c r="AA20" i="1"/>
  <c r="W13" i="1"/>
  <c r="W17" i="1"/>
  <c r="W21" i="1"/>
  <c r="AB14" i="1"/>
  <c r="AB18" i="1"/>
  <c r="AB22" i="1"/>
  <c r="AA16" i="1"/>
  <c r="X21" i="1" l="1"/>
  <c r="Z21" i="1" s="1"/>
  <c r="AH21" i="1" s="1"/>
  <c r="AA21" i="1"/>
  <c r="X17" i="1"/>
  <c r="Z17" i="1" s="1"/>
  <c r="AH17" i="1" s="1"/>
  <c r="AA17" i="1"/>
  <c r="X13" i="1"/>
  <c r="Z13" i="1" s="1"/>
  <c r="AH13" i="1" s="1"/>
  <c r="AA13" i="1"/>
  <c r="B3" i="2" l="1"/>
  <c r="D3" i="4"/>
  <c r="F3" i="6"/>
  <c r="H5" i="1" l="1"/>
  <c r="H4" i="1"/>
  <c r="H3" i="1" l="1"/>
  <c r="H7" i="1" l="1"/>
  <c r="H1" i="1" l="1"/>
  <c r="AH8" i="1" l="1"/>
  <c r="M4" i="6"/>
  <c r="N4" i="6" s="1"/>
  <c r="X25" i="1"/>
  <c r="X26" i="1"/>
  <c r="X24" i="1" l="1"/>
  <c r="H2" i="1" l="1"/>
</calcChain>
</file>

<file path=xl/sharedStrings.xml><?xml version="1.0" encoding="utf-8"?>
<sst xmlns="http://schemas.openxmlformats.org/spreadsheetml/2006/main" count="390" uniqueCount="185">
  <si>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</si>
  <si>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</si>
  <si>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</si>
  <si>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</si>
  <si>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</si>
  <si>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</si>
  <si>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</si>
  <si>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</si>
  <si>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</si>
  <si>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</si>
  <si>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</si>
  <si>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</si>
  <si>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</si>
  <si>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</si>
  <si>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</si>
  <si>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</si>
  <si>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</si>
  <si>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</si>
  <si>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</si>
  <si>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</si>
  <si>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</si>
  <si>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</si>
  <si>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</si>
  <si>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</si>
  <si>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</si>
  <si>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</si>
  <si>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</si>
  <si>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</si>
  <si>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</si>
  <si>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</si>
  <si>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</si>
  <si>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</si>
  <si>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</si>
  <si>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</si>
  <si>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</si>
  <si>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</si>
  <si>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</si>
  <si>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</si>
  <si>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</si>
  <si>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</si>
  <si>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</si>
  <si>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</si>
  <si>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</si>
  <si>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</si>
  <si>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</si>
  <si>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</si>
  <si>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</si>
  <si>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</si>
  <si>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</si>
  <si>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</si>
  <si>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</si>
  <si>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</si>
  <si>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</si>
  <si>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</si>
  <si>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</si>
  <si>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</si>
  <si>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</si>
  <si>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</si>
  <si>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</si>
  <si>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</si>
  <si>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</si>
  <si>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</si>
  <si>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</si>
  <si>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</si>
  <si>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</si>
  <si>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</si>
  <si>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</si>
  <si>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</si>
  <si>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</si>
  <si>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</si>
  <si>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</si>
  <si>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</si>
  <si>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</si>
  <si>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</si>
  <si>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</si>
  <si>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</si>
  <si>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</si>
  <si>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</si>
  <si>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</si>
  <si>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</si>
  <si>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</si>
  <si>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</si>
  <si>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</si>
  <si>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</si>
  <si>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</si>
  <si>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</si>
  <si>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</si>
  <si>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</si>
  <si>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</si>
  <si>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</si>
  <si>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</si>
  <si>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</si>
  <si>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</si>
  <si>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</si>
  <si>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</si>
  <si>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</si>
  <si>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</si>
  <si>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</si>
  <si>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</si>
  <si>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</si>
  <si>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</si>
  <si>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</si>
  <si>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</si>
  <si>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</si>
  <si>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</si>
  <si>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</si>
  <si>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</si>
  <si>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</si>
  <si>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</si>
  <si>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</si>
  <si>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</si>
  <si>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</si>
  <si>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</si>
  <si>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</si>
  <si>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</si>
  <si>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</si>
  <si>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</si>
  <si>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</si>
  <si>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</si>
  <si>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</si>
  <si>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</si>
  <si>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</si>
  <si>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</si>
  <si>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</si>
  <si>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</si>
  <si>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</si>
  <si>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</si>
  <si>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</si>
  <si>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</si>
  <si>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</si>
  <si>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</si>
  <si>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</si>
  <si>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</si>
  <si>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</si>
  <si>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</si>
  <si>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</si>
  <si>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</si>
  <si>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</si>
  <si>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</si>
  <si>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</si>
  <si>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</si>
  <si>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</si>
  <si>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</si>
  <si>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</si>
  <si>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</si>
  <si>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</si>
  <si>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</si>
  <si>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</si>
  <si>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</si>
  <si>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</si>
  <si>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</si>
  <si>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</si>
  <si>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</si>
  <si>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</si>
  <si>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</si>
  <si>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</si>
  <si>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</si>
  <si>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</si>
  <si>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</si>
  <si>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79dd7d63-0e38-4842-9e4b-b38bc9a318c6</t>
  </si>
  <si>
    <t>Бензокоса</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</si>
  <si>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</si>
  <si>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</si>
  <si>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</si>
  <si>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</si>
  <si>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</si>
  <si>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</si>
  <si>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dd64a63b-9632-418b-b91c-98e3a9e9feb0</t>
  </si>
  <si>
    <t>Бензопила</t>
  </si>
  <si>
    <t>61cd5286-1c15-4cb6-89c6-400467808d10</t>
  </si>
  <si>
    <t>7afc7c15-f949-41a0-ad6a-e57b151f2c9c</t>
  </si>
  <si>
    <t>b50395ed-e408-4e24-bcdc-6eba5a124274</t>
  </si>
  <si>
    <t>e279909c-3075-490b-bcb8-dcd7f85c933a</t>
  </si>
  <si>
    <t>8677b322-7e81-45b9-a1ea-004829ca2bf6</t>
  </si>
  <si>
    <t>237cbccb-ece6-45ac-a80d-d4b47e797458</t>
  </si>
  <si>
    <t>Мотобур</t>
  </si>
  <si>
    <t>055bf69a-d21e-4456-b929-f2233f9e9292</t>
  </si>
  <si>
    <t>Мотобур с набором буровых инструментов</t>
  </si>
  <si>
    <t>272d3f92-7077-46ca-a334-6936e754f16a</t>
  </si>
  <si>
    <t>Триммер бензиновый 1.25кВт</t>
  </si>
  <si>
    <t>0c33ff8a-caf4-4628-bb12-e847b0d18528</t>
  </si>
  <si>
    <t>Триммер бензиновый</t>
  </si>
  <si>
    <t>5dc61b88-0089-4f87-bafc-d6210013be8a</t>
  </si>
  <si>
    <t>b6550f3c-d238-404f-ae0b-42c8a3e49974</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</si>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</sst>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23"/>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184</v>
      </c>
      <c r="C3" s="134"/>
      <c r="D3" s="134"/>
      <c r="E3" s="16" t="s">
        <v>20</v>
      </c>
      <c r="F3" s="16">
        <v>110787</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IF(SUM(AH9:AH37)*100/MAX(SUM(Z10:Z34),1)&lt;50,"В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26</v>
      </c>
      <c r="D11" s="19" t="s">
        <v>160</v>
      </c>
      <c r="E11" s="18" t="s">
        <v>129</v>
      </c>
      <c r="F11" s="109" t="s">
        <v>87</v>
      </c>
      <c r="G11" s="108" t="s">
        <v>130</v>
      </c>
      <c r="H11" s="108" t="s">
        <v>130</v>
      </c>
      <c r="I11" s="90"/>
      <c r="J11" s="91" t="s">
        <v>161</v>
      </c>
      <c r="K11" s="17" t="s">
        <v>162</v>
      </c>
      <c r="L11" s="17">
        <v>1</v>
      </c>
      <c r="M11" s="17" t="s">
        <v>163</v>
      </c>
      <c r="N11" s="64">
        <v>1</v>
      </c>
      <c r="O11" s="17" t="s">
        <v>164</v>
      </c>
      <c r="P11" s="17" t="s">
        <v>165</v>
      </c>
      <c r="Q11" s="109" t="s">
        <v>166</v>
      </c>
      <c r="R11" s="110">
        <v>14942.37</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23" si="0">X11</f>
        <v>0</v>
      </c>
      <c r="AA11" s="76">
        <f t="shared" ref="AA11:AA23" si="1">W11</f>
        <v>0</v>
      </c>
      <c r="AB11" s="76">
        <f t="shared" ref="AB11:AB23" si="2">V11</f>
        <v>0</v>
      </c>
      <c r="AC11" s="102">
        <f t="shared" ref="AC11:AC23"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56</v>
      </c>
      <c r="D12" s="19" t="s">
        <v>168</v>
      </c>
      <c r="E12" s="18" t="s">
        <v>129</v>
      </c>
      <c r="F12" s="109" t="s">
        <v>87</v>
      </c>
      <c r="G12" s="108" t="s">
        <v>130</v>
      </c>
      <c r="H12" s="108" t="s">
        <v>130</v>
      </c>
      <c r="I12" s="90"/>
      <c r="J12" s="91" t="s">
        <v>161</v>
      </c>
      <c r="K12" s="17" t="s">
        <v>162</v>
      </c>
      <c r="L12" s="17">
        <v>1</v>
      </c>
      <c r="M12" s="17" t="s">
        <v>163</v>
      </c>
      <c r="N12" s="64">
        <v>1</v>
      </c>
      <c r="O12" s="17" t="s">
        <v>164</v>
      </c>
      <c r="P12" s="17" t="s">
        <v>165</v>
      </c>
      <c r="Q12" s="109" t="s">
        <v>166</v>
      </c>
      <c r="R12" s="110">
        <v>12005.94</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62</v>
      </c>
      <c r="D13" s="19" t="s">
        <v>168</v>
      </c>
      <c r="E13" s="18" t="s">
        <v>129</v>
      </c>
      <c r="F13" s="109" t="s">
        <v>87</v>
      </c>
      <c r="G13" s="108" t="s">
        <v>130</v>
      </c>
      <c r="H13" s="108" t="s">
        <v>130</v>
      </c>
      <c r="I13" s="90"/>
      <c r="J13" s="91" t="s">
        <v>161</v>
      </c>
      <c r="K13" s="17" t="s">
        <v>162</v>
      </c>
      <c r="L13" s="17">
        <v>2</v>
      </c>
      <c r="M13" s="17" t="s">
        <v>163</v>
      </c>
      <c r="N13" s="64">
        <v>2</v>
      </c>
      <c r="O13" s="17" t="s">
        <v>164</v>
      </c>
      <c r="P13" s="17" t="s">
        <v>165</v>
      </c>
      <c r="Q13" s="109" t="s">
        <v>166</v>
      </c>
      <c r="R13" s="110">
        <v>40661.019999999997</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170</v>
      </c>
      <c r="B14" s="17">
        <v>4</v>
      </c>
      <c r="C14" s="17">
        <v>60</v>
      </c>
      <c r="D14" s="19" t="s">
        <v>168</v>
      </c>
      <c r="E14" s="18" t="s">
        <v>129</v>
      </c>
      <c r="F14" s="109" t="s">
        <v>87</v>
      </c>
      <c r="G14" s="108" t="s">
        <v>130</v>
      </c>
      <c r="H14" s="108" t="s">
        <v>130</v>
      </c>
      <c r="I14" s="90"/>
      <c r="J14" s="91" t="s">
        <v>161</v>
      </c>
      <c r="K14" s="17" t="s">
        <v>162</v>
      </c>
      <c r="L14" s="17">
        <v>1</v>
      </c>
      <c r="M14" s="17" t="s">
        <v>163</v>
      </c>
      <c r="N14" s="64">
        <v>1</v>
      </c>
      <c r="O14" s="17" t="s">
        <v>164</v>
      </c>
      <c r="P14" s="17" t="s">
        <v>165</v>
      </c>
      <c r="Q14" s="109" t="s">
        <v>166</v>
      </c>
      <c r="R14" s="110">
        <v>24483.06</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171</v>
      </c>
      <c r="B15" s="17">
        <v>5</v>
      </c>
      <c r="C15" s="17">
        <v>86</v>
      </c>
      <c r="D15" s="19" t="s">
        <v>168</v>
      </c>
      <c r="E15" s="18" t="s">
        <v>129</v>
      </c>
      <c r="F15" s="109" t="s">
        <v>87</v>
      </c>
      <c r="G15" s="108" t="s">
        <v>130</v>
      </c>
      <c r="H15" s="108" t="s">
        <v>130</v>
      </c>
      <c r="I15" s="90"/>
      <c r="J15" s="91" t="s">
        <v>161</v>
      </c>
      <c r="K15" s="17" t="s">
        <v>162</v>
      </c>
      <c r="L15" s="17">
        <v>1</v>
      </c>
      <c r="M15" s="17" t="s">
        <v>163</v>
      </c>
      <c r="N15" s="64">
        <v>1</v>
      </c>
      <c r="O15" s="17" t="s">
        <v>164</v>
      </c>
      <c r="P15" s="17" t="s">
        <v>165</v>
      </c>
      <c r="Q15" s="109" t="s">
        <v>166</v>
      </c>
      <c r="R15" s="110">
        <v>7279.66</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172</v>
      </c>
      <c r="B16" s="17">
        <v>6</v>
      </c>
      <c r="C16" s="17">
        <v>5</v>
      </c>
      <c r="D16" s="19" t="s">
        <v>168</v>
      </c>
      <c r="E16" s="18" t="s">
        <v>129</v>
      </c>
      <c r="F16" s="109" t="s">
        <v>87</v>
      </c>
      <c r="G16" s="108" t="s">
        <v>130</v>
      </c>
      <c r="H16" s="108" t="s">
        <v>130</v>
      </c>
      <c r="I16" s="90"/>
      <c r="J16" s="91" t="s">
        <v>161</v>
      </c>
      <c r="K16" s="17" t="s">
        <v>162</v>
      </c>
      <c r="L16" s="17">
        <v>1</v>
      </c>
      <c r="M16" s="17" t="s">
        <v>163</v>
      </c>
      <c r="N16" s="64">
        <v>1</v>
      </c>
      <c r="O16" s="17" t="s">
        <v>164</v>
      </c>
      <c r="P16" s="17" t="s">
        <v>165</v>
      </c>
      <c r="Q16" s="109" t="s">
        <v>166</v>
      </c>
      <c r="R16" s="110">
        <v>11008.48</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173</v>
      </c>
      <c r="B17" s="17">
        <v>7</v>
      </c>
      <c r="C17" s="17">
        <v>52</v>
      </c>
      <c r="D17" s="19" t="s">
        <v>168</v>
      </c>
      <c r="E17" s="18" t="s">
        <v>129</v>
      </c>
      <c r="F17" s="109" t="s">
        <v>87</v>
      </c>
      <c r="G17" s="108" t="s">
        <v>130</v>
      </c>
      <c r="H17" s="108" t="s">
        <v>130</v>
      </c>
      <c r="I17" s="90"/>
      <c r="J17" s="91" t="s">
        <v>161</v>
      </c>
      <c r="K17" s="17" t="s">
        <v>162</v>
      </c>
      <c r="L17" s="17">
        <v>1</v>
      </c>
      <c r="M17" s="17" t="s">
        <v>163</v>
      </c>
      <c r="N17" s="64">
        <v>1</v>
      </c>
      <c r="O17" s="17" t="s">
        <v>164</v>
      </c>
      <c r="P17" s="17" t="s">
        <v>165</v>
      </c>
      <c r="Q17" s="109" t="s">
        <v>166</v>
      </c>
      <c r="R17" s="110">
        <v>21516.95</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174</v>
      </c>
      <c r="B18" s="17">
        <v>8</v>
      </c>
      <c r="C18" s="17">
        <v>11</v>
      </c>
      <c r="D18" s="19" t="s">
        <v>175</v>
      </c>
      <c r="E18" s="18" t="s">
        <v>129</v>
      </c>
      <c r="F18" s="109" t="s">
        <v>87</v>
      </c>
      <c r="G18" s="108" t="s">
        <v>130</v>
      </c>
      <c r="H18" s="108" t="s">
        <v>130</v>
      </c>
      <c r="I18" s="90"/>
      <c r="J18" s="91" t="s">
        <v>161</v>
      </c>
      <c r="K18" s="17" t="s">
        <v>162</v>
      </c>
      <c r="L18" s="17">
        <v>1</v>
      </c>
      <c r="M18" s="17" t="s">
        <v>163</v>
      </c>
      <c r="N18" s="64">
        <v>1</v>
      </c>
      <c r="O18" s="17" t="s">
        <v>164</v>
      </c>
      <c r="P18" s="17" t="s">
        <v>165</v>
      </c>
      <c r="Q18" s="109" t="s">
        <v>166</v>
      </c>
      <c r="R18" s="110">
        <v>29398.31</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176</v>
      </c>
      <c r="B19" s="17">
        <v>9</v>
      </c>
      <c r="C19" s="17">
        <v>19</v>
      </c>
      <c r="D19" s="19" t="s">
        <v>177</v>
      </c>
      <c r="E19" s="18" t="s">
        <v>129</v>
      </c>
      <c r="F19" s="109" t="s">
        <v>87</v>
      </c>
      <c r="G19" s="108" t="s">
        <v>130</v>
      </c>
      <c r="H19" s="108" t="s">
        <v>130</v>
      </c>
      <c r="I19" s="90"/>
      <c r="J19" s="91" t="s">
        <v>161</v>
      </c>
      <c r="K19" s="17" t="s">
        <v>162</v>
      </c>
      <c r="L19" s="17">
        <v>1</v>
      </c>
      <c r="M19" s="17" t="s">
        <v>163</v>
      </c>
      <c r="N19" s="64">
        <v>1</v>
      </c>
      <c r="O19" s="17" t="s">
        <v>164</v>
      </c>
      <c r="P19" s="17" t="s">
        <v>165</v>
      </c>
      <c r="Q19" s="109" t="s">
        <v>166</v>
      </c>
      <c r="R19" s="110">
        <v>33855.93</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45">
      <c r="A20" s="17" t="s">
        <v>178</v>
      </c>
      <c r="B20" s="17">
        <v>10</v>
      </c>
      <c r="C20" s="17">
        <v>29625</v>
      </c>
      <c r="D20" s="19" t="s">
        <v>179</v>
      </c>
      <c r="E20" s="18" t="s">
        <v>129</v>
      </c>
      <c r="F20" s="109" t="s">
        <v>87</v>
      </c>
      <c r="G20" s="108" t="s">
        <v>130</v>
      </c>
      <c r="H20" s="108" t="s">
        <v>130</v>
      </c>
      <c r="I20" s="90"/>
      <c r="J20" s="91" t="s">
        <v>161</v>
      </c>
      <c r="K20" s="17" t="s">
        <v>162</v>
      </c>
      <c r="L20" s="17">
        <v>4</v>
      </c>
      <c r="M20" s="17" t="s">
        <v>163</v>
      </c>
      <c r="N20" s="64">
        <v>4</v>
      </c>
      <c r="O20" s="17" t="s">
        <v>164</v>
      </c>
      <c r="P20" s="17" t="s">
        <v>165</v>
      </c>
      <c r="Q20" s="109" t="s">
        <v>166</v>
      </c>
      <c r="R20" s="110">
        <v>27423.72</v>
      </c>
      <c r="S20" s="92">
        <v>0</v>
      </c>
      <c r="T20" s="89" t="s">
        <v>118</v>
      </c>
      <c r="U20" s="110">
        <v>0</v>
      </c>
      <c r="V20" s="118">
        <f>ROUND(ROUND(S20,2)*ROUND(L20,3),2)</f>
        <v>0</v>
      </c>
      <c r="W20" s="118">
        <f>ROUND(V20*IF(UPPER(T20)="18%",18,1)*IF(UPPER(T20)="10%",10,1)*IF(UPPER(T20)="НДС не облагается",0,1)/100,2)</f>
        <v>0</v>
      </c>
      <c r="X20" s="118">
        <f>ROUND(W20+V20,2)</f>
        <v>0</v>
      </c>
      <c r="Y20" s="76">
        <f>IF(S20&gt;IF(U20=0,S20,U20),1,0)</f>
        <v>0</v>
      </c>
      <c r="Z20" s="76">
        <f t="shared" si="0"/>
        <v>0</v>
      </c>
      <c r="AA20" s="76">
        <f t="shared" si="1"/>
        <v>0</v>
      </c>
      <c r="AB20" s="76">
        <f t="shared" si="2"/>
        <v>0</v>
      </c>
      <c r="AC20" s="102">
        <f t="shared" si="3"/>
        <v>1</v>
      </c>
      <c r="AD20" s="102">
        <f>IF(AND(E20="Да",OR(AND(F20 = "Да",ISBLANK(G20)),AND(F20 = "Да", G20 = "В соответствии с техническим заданием"),AND(F20 = "Нет",NOT(G20 = "В соответствии с техническим заданием")))),1,0)</f>
        <v>0</v>
      </c>
      <c r="AE20" s="103">
        <f>IF(AND(E20="Да",OR(AND(F20 = "Да",ISBLANK(H20)),AND(F20 = "Да", H20 = "В соответствии с техническим заданием"),AND(F20 = "Нет",NOT(H20 = "В соответствии с техническим заданием")))),1,0)</f>
        <v>0</v>
      </c>
      <c r="AF20" s="103">
        <f>IF(OR(AND(E20="Нет",F20="Нет"),AND(E20="Да",F20="Нет"),AND(E20="Да",F20="Да")),0,1)</f>
        <v>0</v>
      </c>
      <c r="AG20" s="103">
        <f>IF(AND(Q20="Россия"),1,0)</f>
        <v>0</v>
      </c>
      <c r="AH20" s="103">
        <f>Z20*AG20</f>
        <v>0</v>
      </c>
      <c r="AI20" s="78" t="s">
        <v>107</v>
      </c>
    </row>
    <row r="21" spans="1:35" ht="50.1" customHeight="1" x14ac:dyDescent="0.45">
      <c r="A21" s="17" t="s">
        <v>180</v>
      </c>
      <c r="B21" s="17">
        <v>11</v>
      </c>
      <c r="C21" s="17">
        <v>6</v>
      </c>
      <c r="D21" s="19" t="s">
        <v>181</v>
      </c>
      <c r="E21" s="18" t="s">
        <v>129</v>
      </c>
      <c r="F21" s="109" t="s">
        <v>87</v>
      </c>
      <c r="G21" s="108" t="s">
        <v>130</v>
      </c>
      <c r="H21" s="108" t="s">
        <v>130</v>
      </c>
      <c r="I21" s="90"/>
      <c r="J21" s="91" t="s">
        <v>161</v>
      </c>
      <c r="K21" s="17" t="s">
        <v>162</v>
      </c>
      <c r="L21" s="17">
        <v>7</v>
      </c>
      <c r="M21" s="17" t="s">
        <v>163</v>
      </c>
      <c r="N21" s="64">
        <v>7</v>
      </c>
      <c r="O21" s="17" t="s">
        <v>164</v>
      </c>
      <c r="P21" s="17" t="s">
        <v>165</v>
      </c>
      <c r="Q21" s="109" t="s">
        <v>166</v>
      </c>
      <c r="R21" s="110">
        <v>88923.73</v>
      </c>
      <c r="S21" s="92">
        <v>0</v>
      </c>
      <c r="T21" s="89" t="s">
        <v>118</v>
      </c>
      <c r="U21" s="110">
        <v>0</v>
      </c>
      <c r="V21" s="118">
        <f>ROUND(ROUND(S21,2)*ROUND(L21,3),2)</f>
        <v>0</v>
      </c>
      <c r="W21" s="118">
        <f>ROUND(V21*IF(UPPER(T21)="18%",18,1)*IF(UPPER(T21)="10%",10,1)*IF(UPPER(T21)="НДС не облагается",0,1)/100,2)</f>
        <v>0</v>
      </c>
      <c r="X21" s="118">
        <f>ROUND(W21+V21,2)</f>
        <v>0</v>
      </c>
      <c r="Y21" s="76">
        <f>IF(S21&gt;IF(U21=0,S21,U21),1,0)</f>
        <v>0</v>
      </c>
      <c r="Z21" s="76">
        <f t="shared" si="0"/>
        <v>0</v>
      </c>
      <c r="AA21" s="76">
        <f t="shared" si="1"/>
        <v>0</v>
      </c>
      <c r="AB21" s="76">
        <f t="shared" si="2"/>
        <v>0</v>
      </c>
      <c r="AC21" s="102">
        <f t="shared" si="3"/>
        <v>1</v>
      </c>
      <c r="AD21" s="102">
        <f>IF(AND(E21="Да",OR(AND(F21 = "Да",ISBLANK(G21)),AND(F21 = "Да", G21 = "В соответствии с техническим заданием"),AND(F21 = "Нет",NOT(G21 = "В соответствии с техническим заданием")))),1,0)</f>
        <v>0</v>
      </c>
      <c r="AE21" s="103">
        <f>IF(AND(E21="Да",OR(AND(F21 = "Да",ISBLANK(H21)),AND(F21 = "Да", H21 = "В соответствии с техническим заданием"),AND(F21 = "Нет",NOT(H21 = "В соответствии с техническим заданием")))),1,0)</f>
        <v>0</v>
      </c>
      <c r="AF21" s="103">
        <f>IF(OR(AND(E21="Нет",F21="Нет"),AND(E21="Да",F21="Нет"),AND(E21="Да",F21="Да")),0,1)</f>
        <v>0</v>
      </c>
      <c r="AG21" s="103">
        <f>IF(AND(Q21="Россия"),1,0)</f>
        <v>0</v>
      </c>
      <c r="AH21" s="103">
        <f>Z21*AG21</f>
        <v>0</v>
      </c>
      <c r="AI21" s="78" t="s">
        <v>107</v>
      </c>
    </row>
    <row r="22" spans="1:35" ht="50.1" customHeight="1" x14ac:dyDescent="0.45">
      <c r="A22" s="17" t="s">
        <v>182</v>
      </c>
      <c r="B22" s="17">
        <v>12</v>
      </c>
      <c r="C22" s="17">
        <v>29595</v>
      </c>
      <c r="D22" s="19" t="s">
        <v>181</v>
      </c>
      <c r="E22" s="18" t="s">
        <v>129</v>
      </c>
      <c r="F22" s="109" t="s">
        <v>87</v>
      </c>
      <c r="G22" s="108" t="s">
        <v>130</v>
      </c>
      <c r="H22" s="108" t="s">
        <v>130</v>
      </c>
      <c r="I22" s="90"/>
      <c r="J22" s="91" t="s">
        <v>161</v>
      </c>
      <c r="K22" s="17" t="s">
        <v>162</v>
      </c>
      <c r="L22" s="17">
        <v>3</v>
      </c>
      <c r="M22" s="17" t="s">
        <v>163</v>
      </c>
      <c r="N22" s="64">
        <v>3</v>
      </c>
      <c r="O22" s="17" t="s">
        <v>164</v>
      </c>
      <c r="P22" s="17" t="s">
        <v>165</v>
      </c>
      <c r="Q22" s="109" t="s">
        <v>166</v>
      </c>
      <c r="R22" s="110">
        <v>33533.910000000003</v>
      </c>
      <c r="S22" s="92">
        <v>0</v>
      </c>
      <c r="T22" s="89" t="s">
        <v>118</v>
      </c>
      <c r="U22" s="110">
        <v>0</v>
      </c>
      <c r="V22" s="118">
        <f>ROUND(ROUND(S22,2)*ROUND(L22,3),2)</f>
        <v>0</v>
      </c>
      <c r="W22" s="118">
        <f>ROUND(V22*IF(UPPER(T22)="18%",18,1)*IF(UPPER(T22)="10%",10,1)*IF(UPPER(T22)="НДС не облагается",0,1)/100,2)</f>
        <v>0</v>
      </c>
      <c r="X22" s="118">
        <f>ROUND(W22+V22,2)</f>
        <v>0</v>
      </c>
      <c r="Y22" s="76">
        <f>IF(S22&gt;IF(U22=0,S22,U22),1,0)</f>
        <v>0</v>
      </c>
      <c r="Z22" s="76">
        <f t="shared" si="0"/>
        <v>0</v>
      </c>
      <c r="AA22" s="76">
        <f t="shared" si="1"/>
        <v>0</v>
      </c>
      <c r="AB22" s="76">
        <f t="shared" si="2"/>
        <v>0</v>
      </c>
      <c r="AC22" s="102">
        <f t="shared" si="3"/>
        <v>1</v>
      </c>
      <c r="AD22" s="102">
        <f>IF(AND(E22="Да",OR(AND(F22 = "Да",ISBLANK(G22)),AND(F22 = "Да", G22 = "В соответствии с техническим заданием"),AND(F22 = "Нет",NOT(G22 = "В соответствии с техническим заданием")))),1,0)</f>
        <v>0</v>
      </c>
      <c r="AE22" s="103">
        <f>IF(AND(E22="Да",OR(AND(F22 = "Да",ISBLANK(H22)),AND(F22 = "Да", H22 = "В соответствии с техническим заданием"),AND(F22 = "Нет",NOT(H22 = "В соответствии с техническим заданием")))),1,0)</f>
        <v>0</v>
      </c>
      <c r="AF22" s="103">
        <f>IF(OR(AND(E22="Нет",F22="Нет"),AND(E22="Да",F22="Нет"),AND(E22="Да",F22="Да")),0,1)</f>
        <v>0</v>
      </c>
      <c r="AG22" s="103">
        <f>IF(AND(Q22="Россия"),1,0)</f>
        <v>0</v>
      </c>
      <c r="AH22" s="103">
        <f>Z22*AG22</f>
        <v>0</v>
      </c>
      <c r="AI22" s="78" t="s">
        <v>107</v>
      </c>
    </row>
    <row r="23" spans="1:35" ht="50.1" customHeight="1" x14ac:dyDescent="0.45">
      <c r="A23" s="17" t="s">
        <v>183</v>
      </c>
      <c r="B23" s="17">
        <v>13</v>
      </c>
      <c r="C23" s="17">
        <v>29643</v>
      </c>
      <c r="D23" s="19" t="s">
        <v>181</v>
      </c>
      <c r="E23" s="18" t="s">
        <v>129</v>
      </c>
      <c r="F23" s="109" t="s">
        <v>87</v>
      </c>
      <c r="G23" s="108" t="s">
        <v>130</v>
      </c>
      <c r="H23" s="108" t="s">
        <v>130</v>
      </c>
      <c r="I23" s="90"/>
      <c r="J23" s="91" t="s">
        <v>161</v>
      </c>
      <c r="K23" s="17" t="s">
        <v>162</v>
      </c>
      <c r="L23" s="17">
        <v>3</v>
      </c>
      <c r="M23" s="17" t="s">
        <v>163</v>
      </c>
      <c r="N23" s="64">
        <v>3</v>
      </c>
      <c r="O23" s="17" t="s">
        <v>164</v>
      </c>
      <c r="P23" s="17" t="s">
        <v>165</v>
      </c>
      <c r="Q23" s="109" t="s">
        <v>166</v>
      </c>
      <c r="R23" s="110">
        <v>17771.189999999999</v>
      </c>
      <c r="S23" s="92">
        <v>0</v>
      </c>
      <c r="T23" s="89" t="s">
        <v>118</v>
      </c>
      <c r="U23" s="110">
        <v>0</v>
      </c>
      <c r="V23" s="118">
        <f>ROUND(ROUND(S23,2)*ROUND(L23,3),2)</f>
        <v>0</v>
      </c>
      <c r="W23" s="118">
        <f>ROUND(V23*IF(UPPER(T23)="18%",18,1)*IF(UPPER(T23)="10%",10,1)*IF(UPPER(T23)="НДС не облагается",0,1)/100,2)</f>
        <v>0</v>
      </c>
      <c r="X23" s="118">
        <f>ROUND(W23+V23,2)</f>
        <v>0</v>
      </c>
      <c r="Y23" s="76">
        <f>IF(S23&gt;IF(U23=0,S23,U23),1,0)</f>
        <v>0</v>
      </c>
      <c r="Z23" s="76">
        <f t="shared" si="0"/>
        <v>0</v>
      </c>
      <c r="AA23" s="76">
        <f t="shared" si="1"/>
        <v>0</v>
      </c>
      <c r="AB23" s="76">
        <f t="shared" si="2"/>
        <v>0</v>
      </c>
      <c r="AC23" s="102">
        <f t="shared" si="3"/>
        <v>1</v>
      </c>
      <c r="AD23" s="102">
        <f>IF(AND(E23="Да",OR(AND(F23 = "Да",ISBLANK(G23)),AND(F23 = "Да", G23 = "В соответствии с техническим заданием"),AND(F23 = "Нет",NOT(G23 = "В соответствии с техническим заданием")))),1,0)</f>
        <v>0</v>
      </c>
      <c r="AE23" s="103">
        <f>IF(AND(E23="Да",OR(AND(F23 = "Да",ISBLANK(H23)),AND(F23 = "Да", H23 = "В соответствии с техническим заданием"),AND(F23 = "Нет",NOT(H23 = "В соответствии с техническим заданием")))),1,0)</f>
        <v>0</v>
      </c>
      <c r="AF23" s="103">
        <f>IF(OR(AND(E23="Нет",F23="Нет"),AND(E23="Да",F23="Нет"),AND(E23="Да",F23="Да")),0,1)</f>
        <v>0</v>
      </c>
      <c r="AG23" s="103">
        <f>IF(AND(Q23="Россия"),1,0)</f>
        <v>0</v>
      </c>
      <c r="AH23" s="103">
        <f>Z23*AG23</f>
        <v>0</v>
      </c>
      <c r="AI23" s="78" t="s">
        <v>107</v>
      </c>
    </row>
    <row r="24" spans="1:35" ht="50.1" customHeight="1" x14ac:dyDescent="0.25">
      <c r="A24" s="127" t="s">
        <v>116</v>
      </c>
      <c r="B24" s="127"/>
      <c r="C24" s="127"/>
      <c r="D24" s="127"/>
      <c r="E24" s="127"/>
      <c r="F24" s="127"/>
      <c r="G24" s="127"/>
      <c r="H24" s="127"/>
      <c r="I24" s="127"/>
      <c r="J24" s="127"/>
      <c r="K24" s="127"/>
      <c r="L24" s="127"/>
      <c r="M24" s="127"/>
      <c r="N24" s="127"/>
      <c r="O24" s="127"/>
      <c r="P24" s="127"/>
      <c r="Q24" s="127"/>
      <c r="R24" s="127"/>
      <c r="S24" s="127"/>
      <c r="T24" s="127"/>
      <c r="U24" s="127"/>
      <c r="V24" s="127"/>
      <c r="W24" s="128"/>
      <c r="X24" s="119">
        <f>SUM(Z8:Z33)</f>
        <v>0</v>
      </c>
      <c r="Y24" s="95"/>
      <c r="Z24" s="94"/>
      <c r="AA24" s="94"/>
      <c r="AB24" s="94"/>
      <c r="AC24" s="94"/>
    </row>
    <row r="25" spans="1:35" ht="50.1" customHeight="1" x14ac:dyDescent="0.25">
      <c r="A25" s="129" t="s">
        <v>117</v>
      </c>
      <c r="B25" s="127"/>
      <c r="C25" s="127"/>
      <c r="D25" s="127"/>
      <c r="E25" s="127"/>
      <c r="F25" s="127"/>
      <c r="G25" s="127"/>
      <c r="H25" s="127"/>
      <c r="I25" s="127"/>
      <c r="J25" s="127"/>
      <c r="K25" s="127"/>
      <c r="L25" s="127"/>
      <c r="M25" s="127"/>
      <c r="N25" s="127"/>
      <c r="O25" s="127"/>
      <c r="P25" s="127"/>
      <c r="Q25" s="127"/>
      <c r="R25" s="127"/>
      <c r="S25" s="127"/>
      <c r="T25" s="127"/>
      <c r="U25" s="127"/>
      <c r="V25" s="127"/>
      <c r="W25" s="128"/>
      <c r="X25" s="119">
        <f>SUM(AB10:AB26)</f>
        <v>0</v>
      </c>
      <c r="Y25" s="95"/>
      <c r="Z25" s="94"/>
      <c r="AA25" s="94"/>
      <c r="AB25" s="94"/>
      <c r="AC25" s="94"/>
    </row>
    <row r="26" spans="1:35" ht="50.1" customHeight="1" x14ac:dyDescent="0.25">
      <c r="A26" s="129" t="s">
        <v>83</v>
      </c>
      <c r="B26" s="127"/>
      <c r="C26" s="127"/>
      <c r="D26" s="127"/>
      <c r="E26" s="127"/>
      <c r="F26" s="127"/>
      <c r="G26" s="127"/>
      <c r="H26" s="127"/>
      <c r="I26" s="127"/>
      <c r="J26" s="127"/>
      <c r="K26" s="127"/>
      <c r="L26" s="127"/>
      <c r="M26" s="127"/>
      <c r="N26" s="127"/>
      <c r="O26" s="127"/>
      <c r="P26" s="127"/>
      <c r="Q26" s="127"/>
      <c r="R26" s="127"/>
      <c r="S26" s="127"/>
      <c r="T26" s="127"/>
      <c r="U26" s="127"/>
      <c r="V26" s="127"/>
      <c r="W26" s="128"/>
      <c r="X26" s="119">
        <f>SUM(AA:AA)</f>
        <v>0</v>
      </c>
      <c r="Y26" s="95"/>
      <c r="Z26" s="94"/>
      <c r="AA26" s="94"/>
      <c r="AB26" s="94"/>
      <c r="AC26" s="94"/>
    </row>
    <row r="27" spans="1:35" ht="50.1" customHeight="1" x14ac:dyDescent="0.25">
      <c r="B27" s="61" t="s">
        <v>56</v>
      </c>
      <c r="C27" s="20"/>
      <c r="D27" s="82"/>
      <c r="E27" s="82"/>
      <c r="F27" s="82"/>
      <c r="G27" s="82"/>
      <c r="H27" s="82"/>
      <c r="I27" s="83"/>
      <c r="J27" s="83"/>
      <c r="K27" s="83"/>
      <c r="L27" s="83"/>
      <c r="M27" s="83"/>
      <c r="N27" s="83"/>
      <c r="O27" s="83"/>
      <c r="P27" s="83"/>
      <c r="Q27" s="83"/>
      <c r="R27" s="83"/>
      <c r="S27" s="84"/>
      <c r="T27" s="84"/>
      <c r="U27" s="84"/>
      <c r="V27" s="84"/>
      <c r="W27" s="84"/>
      <c r="X27" s="85"/>
      <c r="Y27" s="85"/>
    </row>
    <row r="28" spans="1:35" ht="50.1" customHeight="1" x14ac:dyDescent="0.25">
      <c r="B28" s="61" t="s">
        <v>57</v>
      </c>
      <c r="D28" s="86"/>
      <c r="E28" s="86"/>
      <c r="F28" s="86"/>
      <c r="G28" s="86"/>
      <c r="H28" s="86"/>
      <c r="I28" s="81"/>
      <c r="J28" s="81"/>
      <c r="K28" s="81"/>
      <c r="L28" s="81"/>
      <c r="M28" s="81"/>
      <c r="N28" s="81"/>
      <c r="O28" s="81"/>
      <c r="P28" s="81"/>
      <c r="Q28" s="81"/>
      <c r="R28" s="81"/>
      <c r="S28" s="87"/>
      <c r="T28" s="87"/>
      <c r="U28" s="87"/>
      <c r="V28" s="87"/>
      <c r="W28" s="87"/>
      <c r="X28" s="88"/>
      <c r="Y28" s="88"/>
    </row>
    <row r="29" spans="1:35" ht="50.1" customHeight="1" x14ac:dyDescent="0.25">
      <c r="H29" s="22"/>
      <c r="I29" s="21"/>
      <c r="J29" s="21"/>
      <c r="S29" s="24"/>
      <c r="T29" s="24"/>
      <c r="U29" s="24"/>
      <c r="V29" s="24"/>
      <c r="W29" s="24"/>
      <c r="X29" s="10"/>
      <c r="Y29" s="10"/>
    </row>
    <row r="30" spans="1:35" ht="50.1" customHeight="1" x14ac:dyDescent="0.25">
      <c r="A30" s="13"/>
      <c r="B30" s="13"/>
      <c r="C30" s="13"/>
      <c r="D30" s="1" t="s">
        <v>22</v>
      </c>
      <c r="E30" s="41"/>
      <c r="F30" s="41"/>
      <c r="G30" s="40"/>
      <c r="H30" s="81" t="s">
        <v>70</v>
      </c>
      <c r="I30" s="22"/>
      <c r="J30" s="23"/>
      <c r="K30" s="14"/>
      <c r="L30" s="14"/>
      <c r="M30" s="14"/>
      <c r="N30" s="14"/>
      <c r="O30" s="14"/>
      <c r="P30" s="14"/>
      <c r="Q30" s="14"/>
      <c r="R30" s="14"/>
      <c r="S30" s="23"/>
      <c r="T30" s="23"/>
      <c r="U30" s="23"/>
      <c r="V30" s="23"/>
      <c r="W30" s="23"/>
      <c r="X30" s="14"/>
      <c r="Y30" s="14"/>
      <c r="Z30" s="77"/>
    </row>
    <row r="31" spans="1:35" ht="50.1" customHeight="1" x14ac:dyDescent="0.25">
      <c r="D31" s="40" t="s">
        <v>8</v>
      </c>
      <c r="E31" s="1"/>
      <c r="F31" s="1"/>
      <c r="G31" s="1"/>
      <c r="H31" s="21"/>
      <c r="I31" s="22"/>
      <c r="J31" s="21"/>
      <c r="S31" s="25"/>
      <c r="T31" s="25"/>
      <c r="U31" s="25"/>
      <c r="V31" s="25"/>
      <c r="W31" s="25"/>
    </row>
    <row r="32" spans="1:35" ht="50.1" customHeight="1" x14ac:dyDescent="0.25">
      <c r="D32" s="1" t="s">
        <v>9</v>
      </c>
      <c r="E32" s="1"/>
      <c r="F32" s="1"/>
      <c r="G32" s="1"/>
      <c r="H32" s="21"/>
      <c r="I32" s="22"/>
      <c r="J32" s="21"/>
      <c r="S32" s="25"/>
      <c r="T32" s="25"/>
      <c r="U32" s="25"/>
      <c r="V32" s="25"/>
      <c r="W32" s="25"/>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0"/>
      <c r="Y765" s="10"/>
    </row>
    <row r="766" spans="8:25" ht="50.1" customHeight="1" x14ac:dyDescent="0.25">
      <c r="H766" s="22"/>
      <c r="I766" s="21"/>
      <c r="J766" s="21"/>
      <c r="S766" s="25"/>
      <c r="T766" s="25"/>
      <c r="U766" s="25"/>
      <c r="V766" s="25"/>
      <c r="W766" s="25"/>
      <c r="X766" s="10"/>
      <c r="Y766" s="10"/>
    </row>
    <row r="767" spans="8:25" ht="50.1" customHeight="1" x14ac:dyDescent="0.25">
      <c r="H767" s="22"/>
      <c r="I767" s="21"/>
      <c r="J767" s="21"/>
      <c r="S767" s="25"/>
      <c r="T767" s="25"/>
      <c r="U767" s="25"/>
      <c r="V767" s="25"/>
      <c r="W767" s="25"/>
      <c r="X767" s="10"/>
      <c r="Y767" s="10"/>
    </row>
    <row r="768" spans="8:25" ht="50.1" customHeight="1" x14ac:dyDescent="0.25">
      <c r="H768" s="22"/>
      <c r="I768" s="21"/>
      <c r="J768" s="21"/>
      <c r="S768" s="25"/>
      <c r="T768" s="25"/>
      <c r="U768" s="25"/>
      <c r="V768" s="25"/>
      <c r="W768" s="25"/>
      <c r="X768" s="10"/>
      <c r="Y768" s="10"/>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H1005" s="22"/>
      <c r="I1005" s="21"/>
      <c r="J1005" s="21"/>
      <c r="S1005" s="25"/>
      <c r="T1005" s="25"/>
      <c r="U1005" s="25"/>
      <c r="V1005" s="25"/>
      <c r="W1005" s="25"/>
      <c r="X1005" s="11"/>
      <c r="Y1005" s="11"/>
    </row>
    <row r="1006" spans="8:25" ht="50.1" customHeight="1" x14ac:dyDescent="0.25">
      <c r="H1006" s="22"/>
      <c r="I1006" s="21"/>
      <c r="J1006" s="21"/>
      <c r="S1006" s="25"/>
      <c r="T1006" s="25"/>
      <c r="U1006" s="25"/>
      <c r="V1006" s="25"/>
      <c r="W1006" s="25"/>
      <c r="X1006" s="11"/>
      <c r="Y1006" s="11"/>
    </row>
    <row r="1007" spans="8:25" ht="50.1" customHeight="1" x14ac:dyDescent="0.25">
      <c r="H1007" s="22"/>
      <c r="I1007" s="21"/>
      <c r="J1007" s="21"/>
      <c r="S1007" s="25"/>
      <c r="T1007" s="25"/>
      <c r="U1007" s="25"/>
      <c r="V1007" s="25"/>
      <c r="W1007" s="25"/>
      <c r="X1007" s="11"/>
      <c r="Y1007" s="11"/>
    </row>
    <row r="1008" spans="8:25" ht="50.1" customHeight="1" x14ac:dyDescent="0.25">
      <c r="H1008" s="22"/>
      <c r="I1008" s="21"/>
      <c r="J1008" s="21"/>
      <c r="S1008" s="25"/>
      <c r="T1008" s="25"/>
      <c r="U1008" s="25"/>
      <c r="V1008" s="25"/>
      <c r="W1008" s="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c r="X1145" s="11"/>
      <c r="Y1145" s="11"/>
    </row>
    <row r="1146" spans="24:25" ht="50.1" customHeight="1" x14ac:dyDescent="0.25">
      <c r="X1146" s="11"/>
      <c r="Y1146" s="11"/>
    </row>
    <row r="1147" spans="24:25" ht="50.1" customHeight="1" x14ac:dyDescent="0.25">
      <c r="X1147" s="11"/>
      <c r="Y1147" s="11"/>
    </row>
    <row r="1148" spans="24:25" ht="50.1" customHeight="1" x14ac:dyDescent="0.25">
      <c r="X1148" s="11"/>
      <c r="Y1148" s="11"/>
    </row>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30:G30" name="Диапазон4"/>
    <protectedRange sqref="D31" name="Диапазон5"/>
    <protectedRange sqref="Q11:Q23" name="ППРФ925_1"/>
    <protectedRange sqref="I11:J23" name="Диапазон2_1_2"/>
    <protectedRange sqref="S11:T23" name="Диапазон3_1_1"/>
    <protectedRange sqref="G11:G23" name="Диапазон2_1_1_2"/>
    <protectedRange sqref="H11:H23" name="Диапазон2_1_1_1_1"/>
    <protectedRange sqref="F11:F23" name="Диапазон8_1"/>
  </protectedRanges>
  <mergeCells count="16">
    <mergeCell ref="H5:X5"/>
    <mergeCell ref="A24:W24"/>
    <mergeCell ref="A25:W25"/>
    <mergeCell ref="A26:W26"/>
    <mergeCell ref="AJ1:AN2"/>
    <mergeCell ref="AD8:AG8"/>
    <mergeCell ref="H1:P1"/>
    <mergeCell ref="B3:D3"/>
    <mergeCell ref="B6:D6"/>
    <mergeCell ref="D8:E8"/>
    <mergeCell ref="E6:L6"/>
    <mergeCell ref="H2:P2"/>
    <mergeCell ref="F8:X8"/>
    <mergeCell ref="H3:P3"/>
    <mergeCell ref="H4:X4"/>
    <mergeCell ref="H7:P7"/>
  </mergeCells>
  <conditionalFormatting sqref="S11:S23">
    <cfRule type="expression" dxfId="0" priority="1">
      <formula>S11&gt;IF(#REF!=0,S11,#REF!)</formula>
    </cfRule>
  </conditionalFormatting>
  <dataValidations count="5">
    <dataValidation type="list" allowBlank="1" showInputMessage="1" showErrorMessage="1" sqref="Q11:Q23">
      <formula1>$AJ$5:$AK$5</formula1>
    </dataValidation>
    <dataValidation type="list" sqref="G11:H23">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23">
      <formula1>$AJ$3:$AL$3</formula1>
    </dataValidation>
    <dataValidation type="list" sqref="J11:J23">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23">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110787</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110787</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110787</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Игоревич Лютиков</dc:creator>
  <cp:lastModifiedBy>Александр Игоревич Лютиков</cp:lastModifiedBy>
  <cp:lastPrinted>2013-10-18T13:40:15Z</cp:lastPrinted>
  <dcterms:created xsi:type="dcterms:W3CDTF">2013-06-09T15:44:57Z</dcterms:created>
  <dcterms:modified xsi:type="dcterms:W3CDTF">2017-01-24T11:46:55Z</dcterms:modified>
  <cp:contentStatus>v2017_1</cp:contentStatus>
</cp:coreProperties>
</file>